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8/SIM/SIM/Pikk tn 61/"/>
    </mc:Choice>
  </mc:AlternateContent>
  <xr:revisionPtr revIDLastSave="0" documentId="13_ncr:1_{208A74B6-0EA3-4C3E-8EB2-ABD7E08EF2D3}" xr6:coauthVersionLast="33" xr6:coauthVersionMax="33" xr10:uidLastSave="{00000000-0000-0000-0000-000000000000}"/>
  <bookViews>
    <workbookView xWindow="0" yWindow="0" windowWidth="23040" windowHeight="9390" xr2:uid="{00000000-000D-0000-FFFF-FFFF00000000}"/>
  </bookViews>
  <sheets>
    <sheet name="Lisa 3" sheetId="1" r:id="rId1"/>
    <sheet name="Annuiteetgraafik" sheetId="3" r:id="rId2"/>
  </sheets>
  <calcPr calcId="179017"/>
</workbook>
</file>

<file path=xl/calcChain.xml><?xml version="1.0" encoding="utf-8"?>
<calcChain xmlns="http://schemas.openxmlformats.org/spreadsheetml/2006/main">
  <c r="H13" i="1" l="1"/>
  <c r="E8" i="3"/>
  <c r="E15" i="3"/>
  <c r="B16" i="3"/>
  <c r="B17" i="3" s="1"/>
  <c r="A15" i="3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D9" i="3"/>
  <c r="D8" i="3"/>
  <c r="C15" i="3" l="1"/>
  <c r="G15" i="3" s="1"/>
  <c r="C16" i="3" s="1"/>
  <c r="D15" i="3"/>
  <c r="F15" i="3" s="1"/>
  <c r="B18" i="3"/>
  <c r="E17" i="3"/>
  <c r="F17" i="3" s="1"/>
  <c r="D17" i="3"/>
  <c r="D16" i="3"/>
  <c r="E16" i="3"/>
  <c r="F16" i="3" l="1"/>
  <c r="B19" i="3"/>
  <c r="E18" i="3"/>
  <c r="D18" i="3"/>
  <c r="G16" i="3"/>
  <c r="C17" i="3" s="1"/>
  <c r="G17" i="3" s="1"/>
  <c r="C18" i="3" s="1"/>
  <c r="F18" i="3" l="1"/>
  <c r="G18" i="3"/>
  <c r="C19" i="3" s="1"/>
  <c r="D19" i="3"/>
  <c r="B20" i="3"/>
  <c r="E19" i="3"/>
  <c r="F19" i="3" l="1"/>
  <c r="B21" i="3"/>
  <c r="E20" i="3"/>
  <c r="D20" i="3"/>
  <c r="G19" i="3"/>
  <c r="C20" i="3" s="1"/>
  <c r="G20" i="3" l="1"/>
  <c r="C21" i="3" s="1"/>
  <c r="F20" i="3"/>
  <c r="B22" i="3"/>
  <c r="E21" i="3"/>
  <c r="D21" i="3"/>
  <c r="F21" i="3" l="1"/>
  <c r="B23" i="3"/>
  <c r="E22" i="3"/>
  <c r="D22" i="3"/>
  <c r="G21" i="3"/>
  <c r="C22" i="3" s="1"/>
  <c r="F22" i="3" l="1"/>
  <c r="D23" i="3"/>
  <c r="B24" i="3"/>
  <c r="E23" i="3"/>
  <c r="F23" i="3" s="1"/>
  <c r="G22" i="3"/>
  <c r="C23" i="3" s="1"/>
  <c r="B25" i="3" l="1"/>
  <c r="E24" i="3"/>
  <c r="D24" i="3"/>
  <c r="G23" i="3"/>
  <c r="C24" i="3" s="1"/>
  <c r="G24" i="3" l="1"/>
  <c r="C25" i="3" s="1"/>
  <c r="F24" i="3"/>
  <c r="B26" i="3"/>
  <c r="E25" i="3"/>
  <c r="D25" i="3"/>
  <c r="F25" i="3" l="1"/>
  <c r="E26" i="3"/>
  <c r="D26" i="3"/>
  <c r="G25" i="3"/>
  <c r="C26" i="3" s="1"/>
  <c r="G26" i="3" l="1"/>
  <c r="F26" i="3"/>
  <c r="G14" i="1" l="1"/>
  <c r="G15" i="1"/>
  <c r="G16" i="1"/>
  <c r="G17" i="1"/>
  <c r="G18" i="1"/>
  <c r="G19" i="1"/>
  <c r="G20" i="1"/>
  <c r="G13" i="1"/>
  <c r="G29" i="1" l="1"/>
  <c r="G30" i="1"/>
  <c r="H31" i="1" l="1"/>
  <c r="H21" i="1"/>
  <c r="G27" i="1" l="1"/>
  <c r="G24" i="1" l="1"/>
  <c r="G28" i="1" l="1"/>
  <c r="G26" i="1"/>
  <c r="G31" i="1" l="1"/>
  <c r="G21" i="1" l="1"/>
  <c r="G32" i="1" s="1"/>
  <c r="H32" i="1"/>
  <c r="H35" i="1" s="1"/>
  <c r="H33" i="1" l="1"/>
  <c r="G33" i="1"/>
  <c r="G34" i="1" s="1"/>
  <c r="H34" i="1" l="1"/>
  <c r="H36" i="1" s="1"/>
</calcChain>
</file>

<file path=xl/sharedStrings.xml><?xml version="1.0" encoding="utf-8"?>
<sst xmlns="http://schemas.openxmlformats.org/spreadsheetml/2006/main" count="70" uniqueCount="63">
  <si>
    <t>Tehnohooldus</t>
  </si>
  <si>
    <t>Elektrienergia</t>
  </si>
  <si>
    <t>Vesi ja kanalisatsioon</t>
  </si>
  <si>
    <t>summa kuus</t>
  </si>
  <si>
    <t>Jrk</t>
  </si>
  <si>
    <t>Käibemaks</t>
  </si>
  <si>
    <t>Üürnik</t>
  </si>
  <si>
    <t>Üüripinna aadress</t>
  </si>
  <si>
    <t>ÜÜR KOKKU</t>
  </si>
  <si>
    <t>Kinnisvara haldamine (haldusteenus)</t>
  </si>
  <si>
    <t>Üüripind (hooned)</t>
  </si>
  <si>
    <t>Territoorium</t>
  </si>
  <si>
    <t>KÕRVALTEENUSTE TASUD KOKKU</t>
  </si>
  <si>
    <t xml:space="preserve">Üüriteenused ja üür  </t>
  </si>
  <si>
    <t>Kõrvalteenused ja kõrvalteenuste tasud</t>
  </si>
  <si>
    <t>Lisa 3</t>
  </si>
  <si>
    <t>Tarbimisteenused</t>
  </si>
  <si>
    <t>Omanikukohustused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</si>
  <si>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</si>
  <si>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</si>
  <si>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Üür ja kõrvalteenuste tasud kokku ilma käibemaksuta (kuus)</t>
  </si>
  <si>
    <t>Netoüür</t>
  </si>
  <si>
    <t>Küte (soojusenergia)</t>
  </si>
  <si>
    <t>Siseministeerium</t>
  </si>
  <si>
    <t>Väliheakord (310, 320, 360)</t>
  </si>
  <si>
    <t>Siseheakord (330, 340, 350)</t>
  </si>
  <si>
    <t>Remondikomponent</t>
  </si>
  <si>
    <t>Tallinn, Lai 46/48, Oleviste 1/3/5, Pagari 2/4, Pikk 61</t>
  </si>
  <si>
    <t>Tugiteenused (710)</t>
  </si>
  <si>
    <t>Tugiteenused (720)</t>
  </si>
  <si>
    <t>Eelmise perioodi kõrvalteenuste tasaarveldus</t>
  </si>
  <si>
    <t>ÜÜR JA KÕRVALTEENUSTE TASUD KÄIBEMAKSUGA (perioodis)</t>
  </si>
  <si>
    <t>ÜÜR JA KÕRVALTEENUSTE TASUD KÄIBEMAKSUTA (perioodis)</t>
  </si>
  <si>
    <t>(12 kuud)</t>
  </si>
  <si>
    <t>Üür ja kõrvalteenuste tasud kokku käibemaksuga (kuus)</t>
  </si>
  <si>
    <t>üürilepingule nr Ü11888/16</t>
  </si>
  <si>
    <t>Muutmise alused</t>
  </si>
  <si>
    <t xml:space="preserve">Muutmise alused </t>
  </si>
  <si>
    <t>Märkused</t>
  </si>
  <si>
    <t>teenuse hinna ja tarbimise muutus</t>
  </si>
  <si>
    <t>indekseerimine, 31.dets THI, koefitsient 1, max 3%</t>
  </si>
  <si>
    <t>Kapitalikomponent (pisiparendus)</t>
  </si>
  <si>
    <t>tasutakse kuni 31.12.2019</t>
  </si>
  <si>
    <t>Ei indekseerida</t>
  </si>
  <si>
    <t>teenuse hinna muutus</t>
  </si>
  <si>
    <t>2017. aasta  kõrvalteenuste tasaarveldus</t>
  </si>
  <si>
    <t xml:space="preserve">Kapitalikomponendi annuiteetmaksegraafik </t>
  </si>
  <si>
    <t>Maksete algus</t>
  </si>
  <si>
    <t>Maksete arv</t>
  </si>
  <si>
    <t>kuud</t>
  </si>
  <si>
    <t>Pisiparendus</t>
  </si>
  <si>
    <t>EUR (km-ta)</t>
  </si>
  <si>
    <t>Pisiparenduse jääkväärtus</t>
  </si>
  <si>
    <t>Üürniku osakaal</t>
  </si>
  <si>
    <t>Kapitali tulumäär 2018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</si>
  <si>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</si>
  <si>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</si>
  <si>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</si>
  <si>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</si>
  <si>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</si>
  <si>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</si>
  <si>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</si>
  <si>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 ja kõrvalteenuste tasu alates 01.01.2019 - 31.12.2019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</si>
</sst>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d&quot;.&quot;mm&quot;.&quot;yyyy"/>
    <numFmt numFmtId="167" formatCode="#,###"/>
    <numFmt numFmtId="168" formatCode="0.000%"/>
    <numFmt numFmtId="169" formatCode="#,##0.00&quot; &quot;;[Red]&quot;-&quot;#,##0.00&quot; &quot;"/>
  </numFmts>
  <fonts count="23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</font>
    <font>
      <sz val="9"/>
      <color theme="1"/>
      <name val="Calibri"/>
      <family val="2"/>
      <charset val="186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</borders>
  <cellStyleXfs count="6">
    <xf numFmtId="0" fontId="0" fillId="0" borderId="0"/>
    <xf numFmtId="9" fontId="11" fillId="0" borderId="0" applyFont="0" applyFill="0" applyBorder="0" applyAlignment="0" applyProtection="0"/>
    <xf numFmtId="0" fontId="13" fillId="0" borderId="0"/>
    <xf numFmtId="0" fontId="11" fillId="0" borderId="0"/>
    <xf numFmtId="9" fontId="11" fillId="0" borderId="0" applyFont="0" applyFill="0" applyBorder="0" applyAlignment="0" applyProtection="0"/>
    <xf numFmtId="0" fontId="20" fillId="0" borderId="0"/>
  </cellStyleXfs>
  <cellXfs count="138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right"/>
    </xf>
    <xf numFmtId="0" fontId="5" fillId="0" borderId="1" xfId="0" applyFont="1" applyBorder="1"/>
    <xf numFmtId="0" fontId="5" fillId="0" borderId="0" xfId="0" applyFont="1"/>
    <xf numFmtId="0" fontId="4" fillId="2" borderId="2" xfId="0" applyFont="1" applyFill="1" applyBorder="1"/>
    <xf numFmtId="0" fontId="5" fillId="2" borderId="3" xfId="0" applyFont="1" applyFill="1" applyBorder="1"/>
    <xf numFmtId="0" fontId="4" fillId="0" borderId="1" xfId="0" applyFont="1" applyBorder="1" applyAlignment="1">
      <alignment horizontal="left"/>
    </xf>
    <xf numFmtId="0" fontId="5" fillId="2" borderId="2" xfId="0" applyFont="1" applyFill="1" applyBorder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/>
    </xf>
    <xf numFmtId="0" fontId="4" fillId="3" borderId="0" xfId="0" applyFont="1" applyFill="1" applyBorder="1"/>
    <xf numFmtId="0" fontId="4" fillId="0" borderId="0" xfId="0" applyFont="1" applyBorder="1"/>
    <xf numFmtId="0" fontId="5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8" fillId="0" borderId="0" xfId="0" applyFont="1"/>
    <xf numFmtId="0" fontId="5" fillId="2" borderId="4" xfId="0" applyFont="1" applyFill="1" applyBorder="1" applyAlignment="1">
      <alignment horizontal="center"/>
    </xf>
    <xf numFmtId="0" fontId="4" fillId="0" borderId="2" xfId="0" applyFont="1" applyBorder="1"/>
    <xf numFmtId="0" fontId="4" fillId="2" borderId="4" xfId="0" applyFont="1" applyFill="1" applyBorder="1"/>
    <xf numFmtId="0" fontId="5" fillId="0" borderId="0" xfId="0" applyFont="1" applyFill="1" applyBorder="1" applyAlignment="1">
      <alignment horizontal="left"/>
    </xf>
    <xf numFmtId="9" fontId="7" fillId="0" borderId="0" xfId="0" applyNumberFormat="1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Border="1"/>
    <xf numFmtId="0" fontId="4" fillId="0" borderId="0" xfId="0" applyFont="1" applyBorder="1" applyAlignment="1">
      <alignment wrapText="1"/>
    </xf>
    <xf numFmtId="4" fontId="4" fillId="0" borderId="1" xfId="0" applyNumberFormat="1" applyFont="1" applyBorder="1" applyAlignment="1"/>
    <xf numFmtId="0" fontId="5" fillId="2" borderId="1" xfId="0" applyFont="1" applyFill="1" applyBorder="1" applyAlignment="1">
      <alignment horizontal="center"/>
    </xf>
    <xf numFmtId="4" fontId="3" fillId="0" borderId="1" xfId="0" applyNumberFormat="1" applyFont="1" applyBorder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4" fontId="6" fillId="3" borderId="8" xfId="0" applyNumberFormat="1" applyFont="1" applyFill="1" applyBorder="1" applyAlignment="1">
      <alignment horizontal="right"/>
    </xf>
    <xf numFmtId="4" fontId="5" fillId="3" borderId="6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center"/>
    </xf>
    <xf numFmtId="4" fontId="5" fillId="0" borderId="8" xfId="0" applyNumberFormat="1" applyFont="1" applyBorder="1" applyAlignment="1">
      <alignment horizontal="right"/>
    </xf>
    <xf numFmtId="4" fontId="5" fillId="0" borderId="6" xfId="0" applyNumberFormat="1" applyFont="1" applyBorder="1" applyAlignment="1">
      <alignment horizontal="right"/>
    </xf>
    <xf numFmtId="4" fontId="4" fillId="0" borderId="8" xfId="0" applyNumberFormat="1" applyFont="1" applyBorder="1"/>
    <xf numFmtId="4" fontId="5" fillId="0" borderId="8" xfId="0" applyNumberFormat="1" applyFont="1" applyBorder="1"/>
    <xf numFmtId="4" fontId="1" fillId="0" borderId="7" xfId="0" applyNumberFormat="1" applyFont="1" applyBorder="1"/>
    <xf numFmtId="4" fontId="4" fillId="0" borderId="0" xfId="0" applyNumberFormat="1" applyFont="1"/>
    <xf numFmtId="165" fontId="3" fillId="0" borderId="0" xfId="1" applyNumberFormat="1" applyFont="1" applyFill="1" applyBorder="1" applyAlignment="1">
      <alignment horizontal="center"/>
    </xf>
    <xf numFmtId="165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 wrapText="1"/>
    </xf>
    <xf numFmtId="4" fontId="4" fillId="0" borderId="4" xfId="0" applyNumberFormat="1" applyFont="1" applyBorder="1" applyAlignment="1">
      <alignment wrapText="1"/>
    </xf>
    <xf numFmtId="4" fontId="4" fillId="0" borderId="4" xfId="0" applyNumberFormat="1" applyFont="1" applyBorder="1" applyAlignment="1">
      <alignment vertical="center" wrapText="1"/>
    </xf>
    <xf numFmtId="0" fontId="5" fillId="2" borderId="10" xfId="0" applyFont="1" applyFill="1" applyBorder="1"/>
    <xf numFmtId="0" fontId="5" fillId="2" borderId="11" xfId="0" applyFont="1" applyFill="1" applyBorder="1"/>
    <xf numFmtId="0" fontId="5" fillId="2" borderId="4" xfId="0" applyFont="1" applyFill="1" applyBorder="1"/>
    <xf numFmtId="4" fontId="1" fillId="2" borderId="4" xfId="0" applyNumberFormat="1" applyFont="1" applyFill="1" applyBorder="1" applyAlignment="1">
      <alignment horizontal="right"/>
    </xf>
    <xf numFmtId="0" fontId="5" fillId="2" borderId="7" xfId="0" applyFont="1" applyFill="1" applyBorder="1"/>
    <xf numFmtId="4" fontId="5" fillId="2" borderId="4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4" fillId="3" borderId="2" xfId="0" applyFont="1" applyFill="1" applyBorder="1"/>
    <xf numFmtId="0" fontId="4" fillId="3" borderId="3" xfId="0" applyFont="1" applyFill="1" applyBorder="1"/>
    <xf numFmtId="0" fontId="4" fillId="3" borderId="11" xfId="0" applyFont="1" applyFill="1" applyBorder="1"/>
    <xf numFmtId="0" fontId="4" fillId="3" borderId="7" xfId="0" applyFont="1" applyFill="1" applyBorder="1"/>
    <xf numFmtId="0" fontId="4" fillId="3" borderId="12" xfId="0" applyFont="1" applyFill="1" applyBorder="1"/>
    <xf numFmtId="0" fontId="4" fillId="3" borderId="4" xfId="0" applyFont="1" applyFill="1" applyBorder="1"/>
    <xf numFmtId="0" fontId="4" fillId="3" borderId="1" xfId="0" applyFont="1" applyFill="1" applyBorder="1"/>
    <xf numFmtId="0" fontId="4" fillId="3" borderId="2" xfId="0" applyFont="1" applyFill="1" applyBorder="1" applyAlignment="1"/>
    <xf numFmtId="0" fontId="4" fillId="3" borderId="3" xfId="0" applyFont="1" applyFill="1" applyBorder="1" applyAlignment="1"/>
    <xf numFmtId="0" fontId="4" fillId="3" borderId="4" xfId="0" applyFont="1" applyFill="1" applyBorder="1" applyAlignment="1"/>
    <xf numFmtId="0" fontId="5" fillId="0" borderId="2" xfId="0" applyFont="1" applyBorder="1"/>
    <xf numFmtId="164" fontId="1" fillId="0" borderId="2" xfId="0" applyNumberFormat="1" applyFont="1" applyFill="1" applyBorder="1" applyAlignment="1">
      <alignment horizontal="right"/>
    </xf>
    <xf numFmtId="0" fontId="5" fillId="0" borderId="4" xfId="0" applyFont="1" applyBorder="1"/>
    <xf numFmtId="4" fontId="4" fillId="0" borderId="7" xfId="0" applyNumberFormat="1" applyFont="1" applyBorder="1" applyAlignment="1">
      <alignment vertical="center"/>
    </xf>
    <xf numFmtId="0" fontId="7" fillId="0" borderId="0" xfId="0" applyFont="1" applyBorder="1" applyAlignment="1"/>
    <xf numFmtId="4" fontId="4" fillId="0" borderId="4" xfId="0" applyNumberFormat="1" applyFont="1" applyBorder="1" applyAlignment="1"/>
    <xf numFmtId="0" fontId="4" fillId="0" borderId="0" xfId="0" applyFont="1" applyAlignment="1">
      <alignment horizontal="left"/>
    </xf>
    <xf numFmtId="4" fontId="1" fillId="0" borderId="6" xfId="0" applyNumberFormat="1" applyFont="1" applyBorder="1"/>
    <xf numFmtId="4" fontId="5" fillId="0" borderId="5" xfId="0" applyNumberFormat="1" applyFont="1" applyFill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4" fillId="0" borderId="9" xfId="0" applyNumberFormat="1" applyFont="1" applyBorder="1" applyAlignment="1">
      <alignment horizontal="right"/>
    </xf>
    <xf numFmtId="4" fontId="5" fillId="2" borderId="4" xfId="0" applyNumberFormat="1" applyFont="1" applyFill="1" applyBorder="1" applyAlignment="1">
      <alignment horizontal="right"/>
    </xf>
    <xf numFmtId="4" fontId="5" fillId="2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horizontal="right"/>
    </xf>
    <xf numFmtId="0" fontId="13" fillId="3" borderId="0" xfId="2" applyFont="1" applyFill="1"/>
    <xf numFmtId="0" fontId="14" fillId="4" borderId="0" xfId="2" applyFont="1" applyFill="1"/>
    <xf numFmtId="0" fontId="15" fillId="4" borderId="0" xfId="2" applyFont="1" applyFill="1"/>
    <xf numFmtId="4" fontId="13" fillId="4" borderId="0" xfId="2" applyNumberFormat="1" applyFont="1" applyFill="1"/>
    <xf numFmtId="0" fontId="11" fillId="0" borderId="0" xfId="3"/>
    <xf numFmtId="0" fontId="13" fillId="5" borderId="15" xfId="2" applyFont="1" applyFill="1" applyBorder="1"/>
    <xf numFmtId="0" fontId="13" fillId="5" borderId="10" xfId="2" applyFont="1" applyFill="1" applyBorder="1"/>
    <xf numFmtId="0" fontId="11" fillId="3" borderId="10" xfId="3" applyFont="1" applyFill="1" applyBorder="1"/>
    <xf numFmtId="166" fontId="13" fillId="5" borderId="10" xfId="2" applyNumberFormat="1" applyFont="1" applyFill="1" applyBorder="1"/>
    <xf numFmtId="0" fontId="13" fillId="5" borderId="5" xfId="2" applyFont="1" applyFill="1" applyBorder="1"/>
    <xf numFmtId="0" fontId="11" fillId="3" borderId="0" xfId="3" applyFont="1" applyFill="1"/>
    <xf numFmtId="0" fontId="13" fillId="5" borderId="8" xfId="2" applyFont="1" applyFill="1" applyBorder="1"/>
    <xf numFmtId="0" fontId="13" fillId="5" borderId="0" xfId="2" applyFont="1" applyFill="1" applyBorder="1"/>
    <xf numFmtId="0" fontId="11" fillId="3" borderId="0" xfId="3" applyFont="1" applyFill="1" applyBorder="1"/>
    <xf numFmtId="0" fontId="13" fillId="5" borderId="6" xfId="2" applyFont="1" applyFill="1" applyBorder="1"/>
    <xf numFmtId="166" fontId="11" fillId="3" borderId="0" xfId="3" applyNumberFormat="1" applyFont="1" applyFill="1" applyBorder="1"/>
    <xf numFmtId="4" fontId="13" fillId="5" borderId="0" xfId="2" applyNumberFormat="1" applyFont="1" applyFill="1" applyBorder="1"/>
    <xf numFmtId="3" fontId="13" fillId="5" borderId="0" xfId="2" applyNumberFormat="1" applyFont="1" applyFill="1" applyBorder="1"/>
    <xf numFmtId="10" fontId="13" fillId="5" borderId="0" xfId="4" applyNumberFormat="1" applyFont="1" applyFill="1" applyBorder="1"/>
    <xf numFmtId="167" fontId="13" fillId="3" borderId="0" xfId="2" applyNumberFormat="1" applyFont="1" applyFill="1"/>
    <xf numFmtId="0" fontId="13" fillId="5" borderId="9" xfId="2" applyFont="1" applyFill="1" applyBorder="1"/>
    <xf numFmtId="0" fontId="13" fillId="5" borderId="11" xfId="2" applyFont="1" applyFill="1" applyBorder="1"/>
    <xf numFmtId="0" fontId="11" fillId="3" borderId="11" xfId="3" applyFont="1" applyFill="1" applyBorder="1"/>
    <xf numFmtId="168" fontId="13" fillId="5" borderId="11" xfId="2" applyNumberFormat="1" applyFont="1" applyFill="1" applyBorder="1"/>
    <xf numFmtId="0" fontId="13" fillId="5" borderId="7" xfId="2" applyFont="1" applyFill="1" applyBorder="1"/>
    <xf numFmtId="0" fontId="16" fillId="3" borderId="0" xfId="2" applyFont="1" applyFill="1"/>
    <xf numFmtId="0" fontId="13" fillId="4" borderId="0" xfId="2" applyFont="1" applyFill="1" applyBorder="1"/>
    <xf numFmtId="168" fontId="13" fillId="5" borderId="0" xfId="2" applyNumberFormat="1" applyFont="1" applyFill="1" applyBorder="1"/>
    <xf numFmtId="0" fontId="17" fillId="4" borderId="16" xfId="2" applyFont="1" applyFill="1" applyBorder="1" applyAlignment="1">
      <alignment horizontal="right"/>
    </xf>
    <xf numFmtId="166" fontId="18" fillId="4" borderId="0" xfId="2" applyNumberFormat="1" applyFont="1" applyFill="1"/>
    <xf numFmtId="0" fontId="13" fillId="4" borderId="0" xfId="2" applyFont="1" applyFill="1"/>
    <xf numFmtId="169" fontId="13" fillId="4" borderId="0" xfId="2" applyNumberFormat="1" applyFont="1" applyFill="1"/>
    <xf numFmtId="0" fontId="19" fillId="4" borderId="0" xfId="2" applyFont="1" applyFill="1" applyAlignment="1">
      <alignment horizontal="right"/>
    </xf>
    <xf numFmtId="0" fontId="20" fillId="0" borderId="0" xfId="5"/>
    <xf numFmtId="0" fontId="21" fillId="4" borderId="0" xfId="2" applyFont="1" applyFill="1"/>
    <xf numFmtId="0" fontId="21" fillId="4" borderId="0" xfId="2" applyFont="1" applyFill="1" applyAlignment="1">
      <alignment horizontal="right"/>
    </xf>
    <xf numFmtId="0" fontId="22" fillId="3" borderId="0" xfId="3" applyFont="1" applyFill="1" applyBorder="1" applyProtection="1">
      <protection hidden="1"/>
    </xf>
    <xf numFmtId="0" fontId="22" fillId="3" borderId="0" xfId="3" applyFont="1" applyFill="1" applyBorder="1" applyProtection="1">
      <protection locked="0" hidden="1"/>
    </xf>
    <xf numFmtId="164" fontId="22" fillId="3" borderId="0" xfId="3" applyNumberFormat="1" applyFont="1" applyFill="1" applyBorder="1" applyProtection="1">
      <protection hidden="1"/>
    </xf>
    <xf numFmtId="9" fontId="22" fillId="3" borderId="0" xfId="3" applyNumberFormat="1" applyFont="1" applyFill="1" applyBorder="1" applyProtection="1">
      <protection locked="0" hidden="1"/>
    </xf>
    <xf numFmtId="0" fontId="12" fillId="3" borderId="0" xfId="3" applyFont="1" applyFill="1" applyBorder="1" applyProtection="1">
      <protection hidden="1"/>
    </xf>
    <xf numFmtId="164" fontId="12" fillId="3" borderId="0" xfId="3" applyNumberFormat="1" applyFont="1" applyFill="1" applyBorder="1" applyProtection="1">
      <protection hidden="1"/>
    </xf>
    <xf numFmtId="0" fontId="11" fillId="3" borderId="0" xfId="3" applyFont="1" applyFill="1" applyBorder="1" applyProtection="1">
      <protection locked="0" hidden="1"/>
    </xf>
    <xf numFmtId="4" fontId="4" fillId="0" borderId="13" xfId="0" applyNumberFormat="1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0" fillId="0" borderId="0" xfId="0" applyFont="1" applyFill="1" applyAlignment="1">
      <alignment horizontal="center"/>
    </xf>
    <xf numFmtId="0" fontId="9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6">
    <cellStyle name="Normaallaad" xfId="0" builtinId="0"/>
    <cellStyle name="Normaallaad 2" xfId="5" xr:uid="{32409FE3-1837-4FE1-87D9-60F6CE9C7A19}"/>
    <cellStyle name="Normaallaad 4" xfId="2" xr:uid="{A30C10A6-6BC3-44B8-B529-FB0F839A8A09}"/>
    <cellStyle name="Normal 2" xfId="3" xr:uid="{617072E3-CF98-4CBB-8287-4483EF4D9E17}"/>
    <cellStyle name="Percent 2" xfId="4" xr:uid="{90D0EA04-F117-4898-88DF-CA62516098D2}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topLeftCell="A2" zoomScale="80" zoomScaleNormal="80" workbookViewId="0">
      <selection activeCell="A2" sqref="A2"/>
    </sheetView>
  </sheetViews>
  <sheetFormatPr defaultColWidth="9.140625" defaultRowHeight="15" x14ac:dyDescent="0.25"/>
  <cols>
    <col min="1" max="1" width="5.85546875" style="1" customWidth="1"/>
    <col min="2" max="2" width="7.7109375" style="1" customWidth="1"/>
    <col min="3" max="3" width="7" style="1" customWidth="1"/>
    <col min="4" max="4" width="28.5703125" style="1" customWidth="1"/>
    <col min="5" max="5" width="11.5703125" style="1" customWidth="1"/>
    <col min="6" max="6" width="8.140625" style="1" customWidth="1"/>
    <col min="7" max="7" width="12.85546875" style="1" customWidth="1"/>
    <col min="8" max="8" width="14.42578125" style="1" customWidth="1"/>
    <col min="9" max="9" width="24" style="1" customWidth="1"/>
    <col min="10" max="10" width="36.140625" style="1" customWidth="1"/>
    <col min="11" max="13" width="9.140625" style="1"/>
    <col min="14" max="16" width="9.85546875" style="1" bestFit="1" customWidth="1"/>
    <col min="17" max="17" width="10.5703125" style="1" bestFit="1" customWidth="1"/>
    <col min="18" max="16384" width="9.140625" style="1"/>
  </cols>
  <sheetData>
    <row r="1" spans="1:10" ht="13.9" x14ac:dyDescent="0.25">
      <c r="J1" s="3" t="s">
        <v>15</v>
      </c>
    </row>
    <row r="2" spans="1:10" x14ac:dyDescent="0.25">
      <c r="J2" s="3" t="s">
        <v>35</v>
      </c>
    </row>
    <row r="4" spans="1:10" ht="15.75" x14ac:dyDescent="0.25">
      <c r="A4" s="132" t="s">
        <v>62</v>
      </c>
      <c r="B4" s="132"/>
      <c r="C4" s="132"/>
      <c r="D4" s="132"/>
      <c r="E4" s="132"/>
      <c r="F4" s="132"/>
      <c r="G4" s="132"/>
      <c r="H4" s="132"/>
      <c r="I4" s="132"/>
      <c r="J4" s="132"/>
    </row>
    <row r="5" spans="1:10" ht="16.5" customHeight="1" x14ac:dyDescent="0.25">
      <c r="H5" s="2"/>
    </row>
    <row r="6" spans="1:10" x14ac:dyDescent="0.25">
      <c r="C6" s="3" t="s">
        <v>6</v>
      </c>
      <c r="D6" s="133" t="s">
        <v>23</v>
      </c>
      <c r="E6" s="133"/>
      <c r="F6" s="133"/>
      <c r="G6" s="133"/>
      <c r="H6" s="2"/>
    </row>
    <row r="7" spans="1:10" x14ac:dyDescent="0.25">
      <c r="C7" s="3" t="s">
        <v>7</v>
      </c>
      <c r="D7" s="134" t="s">
        <v>27</v>
      </c>
      <c r="E7" s="134"/>
      <c r="F7" s="134"/>
      <c r="G7" s="134"/>
      <c r="H7" s="2"/>
    </row>
    <row r="8" spans="1:10" ht="13.9" x14ac:dyDescent="0.25">
      <c r="C8" s="3"/>
      <c r="D8" s="51"/>
      <c r="E8" s="3"/>
      <c r="H8" s="2"/>
    </row>
    <row r="9" spans="1:10" ht="15" customHeight="1" x14ac:dyDescent="0.25">
      <c r="E9" s="81"/>
      <c r="F9" s="82" t="s">
        <v>10</v>
      </c>
      <c r="G9" s="63">
        <v>4523.8999999999996</v>
      </c>
      <c r="H9" s="64" t="s">
        <v>18</v>
      </c>
    </row>
    <row r="10" spans="1:10" ht="15" customHeight="1" x14ac:dyDescent="0.25">
      <c r="E10" s="81"/>
      <c r="F10" s="82" t="s">
        <v>11</v>
      </c>
      <c r="G10" s="63">
        <v>1991</v>
      </c>
      <c r="H10" s="64" t="s">
        <v>18</v>
      </c>
    </row>
    <row r="11" spans="1:10" ht="16.5" customHeight="1" x14ac:dyDescent="0.25">
      <c r="F11" s="41"/>
      <c r="G11" s="39"/>
      <c r="H11" s="40"/>
    </row>
    <row r="12" spans="1:10" ht="17.25" x14ac:dyDescent="0.25">
      <c r="A12" s="6" t="s">
        <v>4</v>
      </c>
      <c r="B12" s="7" t="s">
        <v>13</v>
      </c>
      <c r="C12" s="45"/>
      <c r="D12" s="7"/>
      <c r="E12" s="7"/>
      <c r="F12" s="47"/>
      <c r="G12" s="18" t="s">
        <v>19</v>
      </c>
      <c r="H12" s="27" t="s">
        <v>3</v>
      </c>
      <c r="I12" s="18" t="s">
        <v>36</v>
      </c>
      <c r="J12" s="18" t="s">
        <v>38</v>
      </c>
    </row>
    <row r="13" spans="1:10" ht="13.9" customHeight="1" x14ac:dyDescent="0.25">
      <c r="A13" s="4">
        <v>1</v>
      </c>
      <c r="B13" s="19"/>
      <c r="C13" s="52" t="s">
        <v>41</v>
      </c>
      <c r="D13" s="53"/>
      <c r="E13" s="54"/>
      <c r="F13" s="55"/>
      <c r="G13" s="43">
        <f>H13/$G$9</f>
        <v>0.24189079063299446</v>
      </c>
      <c r="H13" s="28">
        <f>Annuiteetgraafik!F15</f>
        <v>1094.2897477446036</v>
      </c>
      <c r="I13" s="76" t="s">
        <v>43</v>
      </c>
      <c r="J13" s="77" t="s">
        <v>42</v>
      </c>
    </row>
    <row r="14" spans="1:10" ht="13.9" customHeight="1" x14ac:dyDescent="0.25">
      <c r="A14" s="4">
        <v>2</v>
      </c>
      <c r="B14" s="19"/>
      <c r="C14" s="75" t="s">
        <v>21</v>
      </c>
      <c r="D14" s="53"/>
      <c r="E14" s="54"/>
      <c r="F14" s="55"/>
      <c r="G14" s="43">
        <f t="shared" ref="G14:G20" si="0">H14/$G$9</f>
        <v>7.6612724640244032</v>
      </c>
      <c r="H14" s="28">
        <v>34658.830499999996</v>
      </c>
      <c r="I14" s="135" t="s">
        <v>40</v>
      </c>
      <c r="J14" s="129"/>
    </row>
    <row r="15" spans="1:10" x14ac:dyDescent="0.25">
      <c r="A15" s="4">
        <v>3</v>
      </c>
      <c r="B15" s="8">
        <v>100</v>
      </c>
      <c r="C15" s="56" t="s">
        <v>9</v>
      </c>
      <c r="D15" s="52"/>
      <c r="E15" s="53"/>
      <c r="F15" s="57"/>
      <c r="G15" s="43">
        <f t="shared" si="0"/>
        <v>0.26712652799575592</v>
      </c>
      <c r="H15" s="28">
        <v>1208.4537</v>
      </c>
      <c r="I15" s="135"/>
      <c r="J15" s="130"/>
    </row>
    <row r="16" spans="1:10" x14ac:dyDescent="0.25">
      <c r="A16" s="4">
        <v>4</v>
      </c>
      <c r="B16" s="8">
        <v>200</v>
      </c>
      <c r="C16" s="58" t="s">
        <v>0</v>
      </c>
      <c r="D16" s="53"/>
      <c r="E16" s="53"/>
      <c r="F16" s="57"/>
      <c r="G16" s="43">
        <f t="shared" si="0"/>
        <v>0.9298236919472137</v>
      </c>
      <c r="H16" s="28">
        <v>4206.4294</v>
      </c>
      <c r="I16" s="135"/>
      <c r="J16" s="130"/>
    </row>
    <row r="17" spans="1:10" x14ac:dyDescent="0.25">
      <c r="A17" s="4">
        <v>5</v>
      </c>
      <c r="B17" s="8">
        <v>300</v>
      </c>
      <c r="C17" s="52" t="s">
        <v>24</v>
      </c>
      <c r="D17" s="53"/>
      <c r="E17" s="53"/>
      <c r="F17" s="57"/>
      <c r="G17" s="43">
        <f t="shared" si="0"/>
        <v>0.18498744446163709</v>
      </c>
      <c r="H17" s="28">
        <v>836.86469999999997</v>
      </c>
      <c r="I17" s="135"/>
      <c r="J17" s="130"/>
    </row>
    <row r="18" spans="1:10" x14ac:dyDescent="0.25">
      <c r="A18" s="4">
        <v>6</v>
      </c>
      <c r="B18" s="8">
        <v>400</v>
      </c>
      <c r="C18" s="59" t="s">
        <v>26</v>
      </c>
      <c r="D18" s="60"/>
      <c r="E18" s="60"/>
      <c r="F18" s="61"/>
      <c r="G18" s="43">
        <f t="shared" si="0"/>
        <v>1.7059100112734589</v>
      </c>
      <c r="H18" s="28">
        <v>7717.3662999999997</v>
      </c>
      <c r="I18" s="135"/>
      <c r="J18" s="130"/>
    </row>
    <row r="19" spans="1:10" x14ac:dyDescent="0.25">
      <c r="A19" s="4">
        <v>7</v>
      </c>
      <c r="B19" s="8">
        <v>500</v>
      </c>
      <c r="C19" s="59" t="s">
        <v>17</v>
      </c>
      <c r="D19" s="60"/>
      <c r="E19" s="60"/>
      <c r="F19" s="61"/>
      <c r="G19" s="43">
        <f t="shared" si="0"/>
        <v>5.7008709299498229E-2</v>
      </c>
      <c r="H19" s="28">
        <v>257.90170000000001</v>
      </c>
      <c r="I19" s="135"/>
      <c r="J19" s="130"/>
    </row>
    <row r="20" spans="1:10" ht="15" customHeight="1" x14ac:dyDescent="0.25">
      <c r="A20" s="4">
        <v>8</v>
      </c>
      <c r="B20" s="8">
        <v>700</v>
      </c>
      <c r="C20" s="59" t="s">
        <v>29</v>
      </c>
      <c r="D20" s="60"/>
      <c r="E20" s="60"/>
      <c r="F20" s="61"/>
      <c r="G20" s="43">
        <f t="shared" si="0"/>
        <v>0</v>
      </c>
      <c r="H20" s="28">
        <v>0</v>
      </c>
      <c r="I20" s="136"/>
      <c r="J20" s="131"/>
    </row>
    <row r="21" spans="1:10" x14ac:dyDescent="0.25">
      <c r="A21" s="9"/>
      <c r="B21" s="7" t="s">
        <v>8</v>
      </c>
      <c r="C21" s="7"/>
      <c r="D21" s="7"/>
      <c r="E21" s="46"/>
      <c r="F21" s="49"/>
      <c r="G21" s="48">
        <f t="shared" ref="G21:H21" si="1">SUM(G13:G20)</f>
        <v>11.048019639634962</v>
      </c>
      <c r="H21" s="29">
        <f t="shared" si="1"/>
        <v>49980.1360477446</v>
      </c>
      <c r="I21" s="20"/>
      <c r="J21" s="20"/>
    </row>
    <row r="22" spans="1:10" ht="13.9" x14ac:dyDescent="0.25">
      <c r="A22" s="10"/>
      <c r="B22" s="11"/>
      <c r="C22" s="10"/>
      <c r="D22" s="10"/>
      <c r="E22" s="10"/>
      <c r="F22" s="10"/>
      <c r="G22" s="30"/>
      <c r="H22" s="31"/>
      <c r="I22" s="12"/>
      <c r="J22" s="12"/>
    </row>
    <row r="23" spans="1:10" ht="17.25" x14ac:dyDescent="0.25">
      <c r="A23" s="6" t="s">
        <v>4</v>
      </c>
      <c r="B23" s="7" t="s">
        <v>14</v>
      </c>
      <c r="C23" s="7"/>
      <c r="D23" s="7"/>
      <c r="E23" s="7"/>
      <c r="F23" s="47"/>
      <c r="G23" s="50" t="s">
        <v>19</v>
      </c>
      <c r="H23" s="32" t="s">
        <v>3</v>
      </c>
      <c r="I23" s="18" t="s">
        <v>37</v>
      </c>
      <c r="J23" s="18" t="s">
        <v>38</v>
      </c>
    </row>
    <row r="24" spans="1:10" ht="15" customHeight="1" x14ac:dyDescent="0.25">
      <c r="A24" s="4">
        <v>9</v>
      </c>
      <c r="B24" s="8">
        <v>300</v>
      </c>
      <c r="C24" s="59" t="s">
        <v>25</v>
      </c>
      <c r="D24" s="60"/>
      <c r="E24" s="60"/>
      <c r="F24" s="61"/>
      <c r="G24" s="43">
        <f>H24/$G$9</f>
        <v>1.4500762616326621</v>
      </c>
      <c r="H24" s="28">
        <v>6560</v>
      </c>
      <c r="I24" s="78" t="s">
        <v>44</v>
      </c>
      <c r="J24" s="26"/>
    </row>
    <row r="25" spans="1:10" ht="15" customHeight="1" x14ac:dyDescent="0.25">
      <c r="A25" s="4">
        <v>10</v>
      </c>
      <c r="B25" s="8">
        <v>600</v>
      </c>
      <c r="C25" s="58" t="s">
        <v>16</v>
      </c>
      <c r="D25" s="52"/>
      <c r="E25" s="53"/>
      <c r="F25" s="57"/>
      <c r="G25" s="44"/>
      <c r="H25" s="28"/>
      <c r="I25" s="79"/>
      <c r="J25" s="26"/>
    </row>
    <row r="26" spans="1:10" ht="15" customHeight="1" x14ac:dyDescent="0.25">
      <c r="A26" s="4"/>
      <c r="B26" s="8"/>
      <c r="C26" s="58">
        <v>610</v>
      </c>
      <c r="D26" s="52" t="s">
        <v>1</v>
      </c>
      <c r="E26" s="53"/>
      <c r="F26" s="57"/>
      <c r="G26" s="44">
        <f>H26/$G$9</f>
        <v>0.74864015561794039</v>
      </c>
      <c r="H26" s="28">
        <v>3386.7732000000001</v>
      </c>
      <c r="I26" s="137" t="s">
        <v>39</v>
      </c>
      <c r="J26" s="126"/>
    </row>
    <row r="27" spans="1:10" x14ac:dyDescent="0.25">
      <c r="A27" s="4"/>
      <c r="B27" s="8"/>
      <c r="C27" s="58">
        <v>620</v>
      </c>
      <c r="D27" s="52" t="s">
        <v>22</v>
      </c>
      <c r="E27" s="53"/>
      <c r="F27" s="57"/>
      <c r="G27" s="44">
        <f>H27/$G$9</f>
        <v>0.70452198324454562</v>
      </c>
      <c r="H27" s="28">
        <v>3187.1869999999999</v>
      </c>
      <c r="I27" s="137"/>
      <c r="J27" s="127"/>
    </row>
    <row r="28" spans="1:10" x14ac:dyDescent="0.25">
      <c r="A28" s="4"/>
      <c r="B28" s="8"/>
      <c r="C28" s="58">
        <v>630</v>
      </c>
      <c r="D28" s="52" t="s">
        <v>2</v>
      </c>
      <c r="E28" s="54"/>
      <c r="F28" s="55"/>
      <c r="G28" s="44">
        <f t="shared" ref="G28:G30" si="2">H28/$G$9</f>
        <v>9.3159044187537315E-2</v>
      </c>
      <c r="H28" s="28">
        <v>421.44220000000001</v>
      </c>
      <c r="I28" s="137"/>
      <c r="J28" s="128"/>
    </row>
    <row r="29" spans="1:10" ht="13.9" x14ac:dyDescent="0.25">
      <c r="A29" s="62">
        <v>11</v>
      </c>
      <c r="B29" s="8">
        <v>700</v>
      </c>
      <c r="C29" s="59" t="s">
        <v>28</v>
      </c>
      <c r="D29" s="53"/>
      <c r="E29" s="54"/>
      <c r="F29" s="55"/>
      <c r="G29" s="44">
        <f t="shared" si="2"/>
        <v>0</v>
      </c>
      <c r="H29" s="28">
        <v>0</v>
      </c>
      <c r="I29" s="79"/>
      <c r="J29" s="67"/>
    </row>
    <row r="30" spans="1:10" x14ac:dyDescent="0.25">
      <c r="A30" s="62">
        <v>12</v>
      </c>
      <c r="B30" s="8"/>
      <c r="C30" s="53" t="s">
        <v>30</v>
      </c>
      <c r="D30" s="53"/>
      <c r="E30" s="54"/>
      <c r="F30" s="55"/>
      <c r="G30" s="44">
        <f t="shared" si="2"/>
        <v>-0.27215179380622917</v>
      </c>
      <c r="H30" s="28">
        <v>-1231.1875</v>
      </c>
      <c r="I30" s="65"/>
      <c r="J30" s="80" t="s">
        <v>45</v>
      </c>
    </row>
    <row r="31" spans="1:10" x14ac:dyDescent="0.25">
      <c r="A31" s="9"/>
      <c r="B31" s="7" t="s">
        <v>12</v>
      </c>
      <c r="C31" s="7"/>
      <c r="D31" s="7"/>
      <c r="E31" s="46"/>
      <c r="F31" s="49"/>
      <c r="G31" s="73">
        <f t="shared" ref="G31:H31" si="3">SUM(G24:G30)</f>
        <v>2.7242456508764561</v>
      </c>
      <c r="H31" s="74">
        <f t="shared" si="3"/>
        <v>12324.214899999999</v>
      </c>
      <c r="I31" s="20"/>
      <c r="J31" s="20"/>
    </row>
    <row r="32" spans="1:10" ht="17.25" customHeight="1" x14ac:dyDescent="0.25">
      <c r="A32" s="66" t="s">
        <v>20</v>
      </c>
      <c r="B32" s="66"/>
      <c r="C32" s="66"/>
      <c r="E32" s="66"/>
      <c r="F32" s="66"/>
      <c r="G32" s="33">
        <f>G31+G21</f>
        <v>13.772265290511418</v>
      </c>
      <c r="H32" s="70">
        <f>ROUND(H31+H21,2)</f>
        <v>62304.35</v>
      </c>
    </row>
    <row r="33" spans="1:10" ht="15" customHeight="1" x14ac:dyDescent="0.25">
      <c r="A33" s="15" t="s">
        <v>5</v>
      </c>
      <c r="B33" s="16"/>
      <c r="C33" s="22">
        <v>0.2</v>
      </c>
      <c r="E33" s="42"/>
      <c r="G33" s="35">
        <f>G32*C33</f>
        <v>2.7544530581022837</v>
      </c>
      <c r="H33" s="34">
        <f>ROUND(H32*C33,2)</f>
        <v>12460.87</v>
      </c>
    </row>
    <row r="34" spans="1:10" x14ac:dyDescent="0.25">
      <c r="A34" s="66" t="s">
        <v>34</v>
      </c>
      <c r="B34" s="14"/>
      <c r="C34" s="14"/>
      <c r="E34" s="14"/>
      <c r="F34" s="14"/>
      <c r="G34" s="36">
        <f t="shared" ref="G34:H34" si="4">G33+G32</f>
        <v>16.526718348613702</v>
      </c>
      <c r="H34" s="34">
        <f t="shared" si="4"/>
        <v>74765.22</v>
      </c>
    </row>
    <row r="35" spans="1:10" x14ac:dyDescent="0.25">
      <c r="A35" s="14" t="s">
        <v>32</v>
      </c>
      <c r="B35" s="14"/>
      <c r="C35" s="14"/>
      <c r="E35" s="14"/>
      <c r="F35" s="14"/>
      <c r="G35" s="71" t="s">
        <v>33</v>
      </c>
      <c r="H35" s="69">
        <f>H32*12</f>
        <v>747652.2</v>
      </c>
      <c r="I35" s="38"/>
    </row>
    <row r="36" spans="1:10" x14ac:dyDescent="0.25">
      <c r="A36" s="14" t="s">
        <v>31</v>
      </c>
      <c r="B36" s="14"/>
      <c r="C36" s="14"/>
      <c r="E36" s="14"/>
      <c r="F36" s="14"/>
      <c r="G36" s="72" t="s">
        <v>33</v>
      </c>
      <c r="H36" s="37">
        <f>H34*12</f>
        <v>897182.64</v>
      </c>
      <c r="I36" s="38"/>
      <c r="J36" s="68"/>
    </row>
    <row r="37" spans="1:10" ht="13.9" x14ac:dyDescent="0.25">
      <c r="B37" s="24"/>
      <c r="C37" s="23"/>
      <c r="D37" s="23"/>
      <c r="E37" s="23"/>
      <c r="F37" s="25"/>
      <c r="G37" s="25"/>
      <c r="H37" s="25"/>
    </row>
    <row r="38" spans="1:10" ht="15" customHeight="1" x14ac:dyDescent="0.25">
      <c r="A38" s="13"/>
      <c r="B38" s="13"/>
      <c r="C38" s="13"/>
      <c r="D38" s="13"/>
      <c r="E38" s="13"/>
      <c r="F38" s="13"/>
      <c r="G38" s="13"/>
      <c r="H38" s="13"/>
    </row>
    <row r="39" spans="1:10" ht="13.9" x14ac:dyDescent="0.25">
      <c r="A39" s="21"/>
      <c r="B39" s="21"/>
      <c r="C39" s="21"/>
      <c r="D39" s="21"/>
      <c r="E39" s="21"/>
      <c r="F39" s="21"/>
      <c r="G39" s="21"/>
      <c r="H39" s="21"/>
    </row>
    <row r="40" spans="1:10" ht="13.9" x14ac:dyDescent="0.25">
      <c r="A40" s="13"/>
      <c r="B40" s="13"/>
      <c r="C40" s="13"/>
      <c r="D40" s="13"/>
      <c r="E40" s="13"/>
      <c r="F40" s="13"/>
      <c r="G40" s="13"/>
      <c r="H40" s="13"/>
    </row>
    <row r="41" spans="1:10" ht="13.9" x14ac:dyDescent="0.25">
      <c r="B41" s="5"/>
      <c r="C41" s="5"/>
      <c r="D41" s="5"/>
      <c r="E41" s="5"/>
      <c r="F41" s="5"/>
      <c r="G41" s="5"/>
    </row>
    <row r="43" spans="1:10" ht="13.9" x14ac:dyDescent="0.25">
      <c r="B43" s="17"/>
      <c r="C43" s="17"/>
      <c r="D43" s="17"/>
      <c r="E43" s="17"/>
      <c r="F43" s="17"/>
      <c r="G43" s="17"/>
      <c r="H43" s="17"/>
    </row>
  </sheetData>
  <mergeCells count="7">
    <mergeCell ref="J26:J28"/>
    <mergeCell ref="J14:J20"/>
    <mergeCell ref="A4:J4"/>
    <mergeCell ref="D6:G6"/>
    <mergeCell ref="D7:G7"/>
    <mergeCell ref="I14:I20"/>
    <mergeCell ref="I26:I28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5B0DC-7BE0-4237-839C-E935C0CA923B}">
  <dimension ref="A1:M26"/>
  <sheetViews>
    <sheetView showGridLines="0" workbookViewId="0"/>
  </sheetViews>
  <sheetFormatPr defaultColWidth="8.85546875" defaultRowHeight="12" x14ac:dyDescent="0.2"/>
  <cols>
    <col min="1" max="1" width="9.140625" style="116" bestFit="1" customWidth="1"/>
    <col min="2" max="2" width="6.28515625" style="116" customWidth="1"/>
    <col min="3" max="3" width="17.140625" style="116" customWidth="1"/>
    <col min="4" max="4" width="10.42578125" style="116" customWidth="1"/>
    <col min="5" max="5" width="9.85546875" style="116" bestFit="1" customWidth="1"/>
    <col min="6" max="6" width="10.85546875" style="116" bestFit="1" customWidth="1"/>
    <col min="7" max="7" width="15.5703125" style="116" bestFit="1" customWidth="1"/>
    <col min="8" max="8" width="10.42578125" style="116" bestFit="1" customWidth="1"/>
    <col min="9" max="16384" width="8.85546875" style="116"/>
  </cols>
  <sheetData>
    <row r="1" spans="1:13" ht="15" x14ac:dyDescent="0.25">
      <c r="A1" s="83"/>
      <c r="B1" s="83"/>
      <c r="C1" s="83"/>
      <c r="D1" s="83"/>
      <c r="E1" s="83"/>
      <c r="F1" s="83"/>
      <c r="G1" s="83"/>
      <c r="H1" s="115"/>
      <c r="I1" s="87"/>
      <c r="J1" s="87"/>
      <c r="K1" s="87"/>
      <c r="L1" s="87"/>
      <c r="M1" s="87"/>
    </row>
    <row r="2" spans="1:13" ht="15" x14ac:dyDescent="0.25">
      <c r="A2" s="83"/>
      <c r="B2" s="83"/>
      <c r="C2" s="83"/>
      <c r="D2" s="83"/>
      <c r="E2" s="83"/>
      <c r="F2" s="83"/>
      <c r="G2" s="117"/>
      <c r="H2" s="118"/>
      <c r="I2" s="87"/>
      <c r="J2" s="87"/>
      <c r="K2" s="87"/>
      <c r="L2" s="87"/>
      <c r="M2" s="87"/>
    </row>
    <row r="3" spans="1:13" ht="15" x14ac:dyDescent="0.25">
      <c r="A3" s="83"/>
      <c r="B3" s="83"/>
      <c r="C3" s="83"/>
      <c r="D3" s="83"/>
      <c r="E3" s="83"/>
      <c r="F3" s="83"/>
      <c r="G3" s="117"/>
      <c r="H3" s="118"/>
      <c r="I3" s="87"/>
      <c r="J3" s="87"/>
      <c r="K3" s="87"/>
      <c r="L3" s="119"/>
      <c r="M3" s="119"/>
    </row>
    <row r="4" spans="1:13" ht="21" x14ac:dyDescent="0.35">
      <c r="A4" s="83"/>
      <c r="B4" s="84" t="s">
        <v>46</v>
      </c>
      <c r="C4" s="84"/>
      <c r="D4" s="83"/>
      <c r="E4" s="83"/>
      <c r="F4" s="85"/>
      <c r="G4" s="86"/>
      <c r="H4" s="83"/>
      <c r="I4" s="87"/>
      <c r="J4" s="87"/>
      <c r="K4" s="87"/>
      <c r="L4" s="120"/>
      <c r="M4" s="121"/>
    </row>
    <row r="5" spans="1:13" ht="15" x14ac:dyDescent="0.25">
      <c r="A5" s="83"/>
      <c r="B5" s="83"/>
      <c r="C5" s="83"/>
      <c r="D5" s="83"/>
      <c r="E5" s="83"/>
      <c r="F5" s="83"/>
      <c r="G5" s="86"/>
      <c r="H5" s="83"/>
      <c r="I5" s="87"/>
      <c r="J5" s="87"/>
      <c r="K5" s="87"/>
      <c r="L5" s="120"/>
      <c r="M5" s="121"/>
    </row>
    <row r="6" spans="1:13" ht="15" x14ac:dyDescent="0.25">
      <c r="A6" s="83"/>
      <c r="B6" s="88" t="s">
        <v>47</v>
      </c>
      <c r="C6" s="89"/>
      <c r="D6" s="90"/>
      <c r="E6" s="91">
        <v>43466</v>
      </c>
      <c r="F6" s="92"/>
      <c r="G6" s="83"/>
      <c r="H6" s="87"/>
      <c r="I6" s="93"/>
      <c r="J6" s="87"/>
      <c r="K6" s="122"/>
      <c r="L6" s="121"/>
    </row>
    <row r="7" spans="1:13" ht="15" x14ac:dyDescent="0.25">
      <c r="A7" s="83"/>
      <c r="B7" s="94" t="s">
        <v>48</v>
      </c>
      <c r="C7" s="95"/>
      <c r="D7" s="96"/>
      <c r="E7" s="95">
        <v>12</v>
      </c>
      <c r="F7" s="97" t="s">
        <v>49</v>
      </c>
      <c r="G7" s="83"/>
      <c r="H7" s="87"/>
      <c r="I7" s="87"/>
      <c r="J7" s="87"/>
      <c r="K7" s="120"/>
      <c r="L7" s="121"/>
    </row>
    <row r="8" spans="1:13" ht="15" x14ac:dyDescent="0.25">
      <c r="A8" s="83"/>
      <c r="B8" s="94" t="s">
        <v>50</v>
      </c>
      <c r="C8" s="95"/>
      <c r="D8" s="98">
        <f>E6-1</f>
        <v>43465</v>
      </c>
      <c r="E8" s="99">
        <f>(4460+7531.28)*1.07</f>
        <v>12830.669599999999</v>
      </c>
      <c r="F8" s="97" t="s">
        <v>51</v>
      </c>
      <c r="G8" s="83"/>
      <c r="H8" s="87"/>
      <c r="I8" s="87"/>
      <c r="J8" s="87"/>
      <c r="K8" s="120"/>
      <c r="L8" s="121"/>
    </row>
    <row r="9" spans="1:13" ht="15" x14ac:dyDescent="0.25">
      <c r="A9" s="83"/>
      <c r="B9" s="94" t="s">
        <v>52</v>
      </c>
      <c r="C9" s="95"/>
      <c r="D9" s="98">
        <f>EDATE(D8,E7)</f>
        <v>43830</v>
      </c>
      <c r="E9" s="100">
        <v>0</v>
      </c>
      <c r="F9" s="97" t="s">
        <v>51</v>
      </c>
      <c r="G9" s="83"/>
      <c r="H9" s="87"/>
      <c r="I9" s="87"/>
      <c r="J9" s="87"/>
      <c r="K9" s="123"/>
      <c r="L9" s="124"/>
    </row>
    <row r="10" spans="1:13" ht="15" x14ac:dyDescent="0.25">
      <c r="A10" s="83"/>
      <c r="B10" s="94" t="s">
        <v>53</v>
      </c>
      <c r="C10" s="95"/>
      <c r="D10" s="96"/>
      <c r="E10" s="101">
        <v>1</v>
      </c>
      <c r="F10" s="97"/>
      <c r="G10" s="102"/>
      <c r="H10" s="87"/>
      <c r="I10" s="87"/>
      <c r="J10" s="87"/>
      <c r="K10" s="87"/>
      <c r="L10" s="87"/>
    </row>
    <row r="11" spans="1:13" ht="15" x14ac:dyDescent="0.25">
      <c r="A11" s="83"/>
      <c r="B11" s="103" t="s">
        <v>54</v>
      </c>
      <c r="C11" s="104"/>
      <c r="D11" s="105"/>
      <c r="E11" s="106">
        <v>4.2999999999999997E-2</v>
      </c>
      <c r="F11" s="107"/>
      <c r="G11" s="108"/>
      <c r="H11" s="87"/>
      <c r="I11" s="87"/>
      <c r="J11" s="87"/>
      <c r="K11" s="125"/>
      <c r="L11" s="125"/>
    </row>
    <row r="12" spans="1:13" ht="15" x14ac:dyDescent="0.25">
      <c r="A12" s="83"/>
      <c r="B12" s="95"/>
      <c r="C12" s="95"/>
      <c r="D12" s="109"/>
      <c r="E12" s="87"/>
      <c r="F12" s="110"/>
      <c r="G12" s="95"/>
      <c r="H12" s="108"/>
      <c r="I12" s="87"/>
      <c r="J12" s="87"/>
      <c r="K12" s="87"/>
      <c r="L12" s="125"/>
      <c r="M12" s="125"/>
    </row>
    <row r="13" spans="1:13" ht="15" x14ac:dyDescent="0.25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125"/>
      <c r="M13" s="125"/>
    </row>
    <row r="14" spans="1:13" ht="15.75" thickBot="1" x14ac:dyDescent="0.3">
      <c r="A14" s="111" t="s">
        <v>55</v>
      </c>
      <c r="B14" s="111" t="s">
        <v>56</v>
      </c>
      <c r="C14" s="111" t="s">
        <v>57</v>
      </c>
      <c r="D14" s="111" t="s">
        <v>58</v>
      </c>
      <c r="E14" s="111" t="s">
        <v>59</v>
      </c>
      <c r="F14" s="111" t="s">
        <v>60</v>
      </c>
      <c r="G14" s="111" t="s">
        <v>61</v>
      </c>
      <c r="H14" s="87"/>
      <c r="I14" s="87"/>
      <c r="J14" s="87"/>
      <c r="K14" s="125"/>
      <c r="L14" s="125"/>
    </row>
    <row r="15" spans="1:13" ht="15" x14ac:dyDescent="0.25">
      <c r="A15" s="112">
        <f>E6</f>
        <v>43466</v>
      </c>
      <c r="B15" s="113">
        <v>1</v>
      </c>
      <c r="C15" s="86">
        <f>E8</f>
        <v>12830.669599999999</v>
      </c>
      <c r="D15" s="114">
        <f>IPMT($E$11/12,B15,$E$7,-$E$8,$E$9,0)</f>
        <v>45.976566066666656</v>
      </c>
      <c r="E15" s="114">
        <f>PPMT($E$11/12,B15,$E$7,-$E$8,$E$9,0)</f>
        <v>1048.3131816779369</v>
      </c>
      <c r="F15" s="114">
        <f>E15+D15</f>
        <v>1094.2897477446036</v>
      </c>
      <c r="G15" s="114">
        <f>C15-E15</f>
        <v>11782.356418322062</v>
      </c>
      <c r="H15" s="87"/>
      <c r="I15" s="87"/>
      <c r="J15" s="87"/>
      <c r="K15" s="125"/>
      <c r="L15" s="125"/>
    </row>
    <row r="16" spans="1:13" ht="15" x14ac:dyDescent="0.25">
      <c r="A16" s="112">
        <f>EDATE(A15,1)</f>
        <v>43497</v>
      </c>
      <c r="B16" s="113">
        <f>B15+1</f>
        <v>2</v>
      </c>
      <c r="C16" s="86">
        <f>G15</f>
        <v>11782.356418322062</v>
      </c>
      <c r="D16" s="114">
        <f t="shared" ref="D16:D26" si="0">IPMT($E$11/12,B16,$E$7,-$E$8,$E$9,0)</f>
        <v>42.220110498987381</v>
      </c>
      <c r="E16" s="114">
        <f t="shared" ref="E16:E26" si="1">PPMT($E$11/12,B16,$E$7,-$E$8,$E$9,0)</f>
        <v>1052.0696372456159</v>
      </c>
      <c r="F16" s="114">
        <f t="shared" ref="F16:F26" si="2">E16+D16</f>
        <v>1094.2897477446033</v>
      </c>
      <c r="G16" s="114">
        <f t="shared" ref="G16:G26" si="3">C16-E16</f>
        <v>10730.286781076447</v>
      </c>
      <c r="H16" s="87"/>
      <c r="I16" s="87"/>
      <c r="J16" s="87"/>
      <c r="K16" s="125"/>
      <c r="L16" s="125"/>
    </row>
    <row r="17" spans="1:13" ht="15" x14ac:dyDescent="0.25">
      <c r="A17" s="112">
        <f t="shared" ref="A17:A26" si="4">EDATE(A16,1)</f>
        <v>43525</v>
      </c>
      <c r="B17" s="113">
        <f t="shared" ref="B17:B26" si="5">B16+1</f>
        <v>3</v>
      </c>
      <c r="C17" s="86">
        <f t="shared" ref="C17:C26" si="6">G16</f>
        <v>10730.286781076447</v>
      </c>
      <c r="D17" s="114">
        <f t="shared" si="0"/>
        <v>38.450194298857255</v>
      </c>
      <c r="E17" s="114">
        <f t="shared" si="1"/>
        <v>1055.8395534457461</v>
      </c>
      <c r="F17" s="114">
        <f t="shared" si="2"/>
        <v>1094.2897477446033</v>
      </c>
      <c r="G17" s="114">
        <f t="shared" si="3"/>
        <v>9674.4472276307006</v>
      </c>
      <c r="H17" s="87"/>
      <c r="I17" s="87"/>
      <c r="J17" s="87"/>
      <c r="K17" s="125"/>
      <c r="L17" s="125"/>
    </row>
    <row r="18" spans="1:13" ht="15" x14ac:dyDescent="0.25">
      <c r="A18" s="112">
        <f t="shared" si="4"/>
        <v>43556</v>
      </c>
      <c r="B18" s="113">
        <f t="shared" si="5"/>
        <v>4</v>
      </c>
      <c r="C18" s="86">
        <f t="shared" si="6"/>
        <v>9674.4472276307006</v>
      </c>
      <c r="D18" s="114">
        <f t="shared" si="0"/>
        <v>34.666769232343341</v>
      </c>
      <c r="E18" s="114">
        <f t="shared" si="1"/>
        <v>1059.62297851226</v>
      </c>
      <c r="F18" s="114">
        <f t="shared" si="2"/>
        <v>1094.2897477446033</v>
      </c>
      <c r="G18" s="114">
        <f t="shared" si="3"/>
        <v>8614.824249118441</v>
      </c>
      <c r="H18" s="87"/>
      <c r="I18" s="87"/>
      <c r="J18" s="87"/>
      <c r="K18" s="125"/>
      <c r="L18" s="125"/>
    </row>
    <row r="19" spans="1:13" ht="15" x14ac:dyDescent="0.25">
      <c r="A19" s="112">
        <f t="shared" si="4"/>
        <v>43586</v>
      </c>
      <c r="B19" s="113">
        <f t="shared" si="5"/>
        <v>5</v>
      </c>
      <c r="C19" s="86">
        <f t="shared" si="6"/>
        <v>8614.824249118441</v>
      </c>
      <c r="D19" s="114">
        <f t="shared" si="0"/>
        <v>30.869786892674409</v>
      </c>
      <c r="E19" s="114">
        <f t="shared" si="1"/>
        <v>1063.4199608519289</v>
      </c>
      <c r="F19" s="114">
        <f t="shared" si="2"/>
        <v>1094.2897477446033</v>
      </c>
      <c r="G19" s="114">
        <f t="shared" si="3"/>
        <v>7551.4042882665126</v>
      </c>
      <c r="H19" s="114"/>
      <c r="I19" s="87"/>
      <c r="J19" s="87"/>
      <c r="K19" s="87"/>
      <c r="L19" s="125"/>
      <c r="M19" s="125"/>
    </row>
    <row r="20" spans="1:13" ht="15" x14ac:dyDescent="0.25">
      <c r="A20" s="112">
        <f t="shared" si="4"/>
        <v>43617</v>
      </c>
      <c r="B20" s="113">
        <f t="shared" si="5"/>
        <v>6</v>
      </c>
      <c r="C20" s="86">
        <f t="shared" si="6"/>
        <v>7551.4042882665126</v>
      </c>
      <c r="D20" s="114">
        <f t="shared" si="0"/>
        <v>27.059198699621664</v>
      </c>
      <c r="E20" s="114">
        <f t="shared" si="1"/>
        <v>1067.2305490449814</v>
      </c>
      <c r="F20" s="114">
        <f t="shared" si="2"/>
        <v>1094.2897477446031</v>
      </c>
      <c r="G20" s="114">
        <f t="shared" si="3"/>
        <v>6484.1737392215309</v>
      </c>
      <c r="H20" s="114"/>
      <c r="I20" s="87"/>
      <c r="J20" s="87"/>
      <c r="K20" s="87"/>
      <c r="L20" s="125"/>
      <c r="M20" s="125"/>
    </row>
    <row r="21" spans="1:13" ht="15" x14ac:dyDescent="0.25">
      <c r="A21" s="112">
        <f t="shared" si="4"/>
        <v>43647</v>
      </c>
      <c r="B21" s="113">
        <f t="shared" si="5"/>
        <v>7</v>
      </c>
      <c r="C21" s="86">
        <f t="shared" si="6"/>
        <v>6484.1737392215309</v>
      </c>
      <c r="D21" s="114">
        <f t="shared" si="0"/>
        <v>23.23495589887715</v>
      </c>
      <c r="E21" s="114">
        <f t="shared" si="1"/>
        <v>1071.0547918457262</v>
      </c>
      <c r="F21" s="114">
        <f t="shared" si="2"/>
        <v>1094.2897477446033</v>
      </c>
      <c r="G21" s="114">
        <f t="shared" si="3"/>
        <v>5413.118947375805</v>
      </c>
      <c r="H21" s="114"/>
      <c r="I21" s="87"/>
      <c r="J21" s="87"/>
      <c r="K21" s="87"/>
      <c r="L21" s="125"/>
      <c r="M21" s="125"/>
    </row>
    <row r="22" spans="1:13" ht="15" x14ac:dyDescent="0.25">
      <c r="A22" s="112">
        <f t="shared" si="4"/>
        <v>43678</v>
      </c>
      <c r="B22" s="113">
        <f t="shared" si="5"/>
        <v>8</v>
      </c>
      <c r="C22" s="86">
        <f t="shared" si="6"/>
        <v>5413.118947375805</v>
      </c>
      <c r="D22" s="114">
        <f t="shared" si="0"/>
        <v>19.397009561429961</v>
      </c>
      <c r="E22" s="114">
        <f t="shared" si="1"/>
        <v>1074.8927381831734</v>
      </c>
      <c r="F22" s="114">
        <f t="shared" si="2"/>
        <v>1094.2897477446033</v>
      </c>
      <c r="G22" s="114">
        <f t="shared" si="3"/>
        <v>4338.2262091926314</v>
      </c>
      <c r="H22" s="114"/>
      <c r="I22" s="87"/>
      <c r="J22" s="87"/>
      <c r="K22" s="87"/>
      <c r="L22" s="125"/>
      <c r="M22" s="125"/>
    </row>
    <row r="23" spans="1:13" ht="15" x14ac:dyDescent="0.25">
      <c r="A23" s="112">
        <f t="shared" si="4"/>
        <v>43709</v>
      </c>
      <c r="B23" s="113">
        <f t="shared" si="5"/>
        <v>9</v>
      </c>
      <c r="C23" s="86">
        <f t="shared" si="6"/>
        <v>4338.2262091926314</v>
      </c>
      <c r="D23" s="114">
        <f t="shared" si="0"/>
        <v>15.545310582940257</v>
      </c>
      <c r="E23" s="114">
        <f t="shared" si="1"/>
        <v>1078.744437161663</v>
      </c>
      <c r="F23" s="114">
        <f t="shared" si="2"/>
        <v>1094.2897477446031</v>
      </c>
      <c r="G23" s="114">
        <f t="shared" si="3"/>
        <v>3259.4817720309684</v>
      </c>
      <c r="H23" s="114"/>
      <c r="I23" s="87"/>
      <c r="J23" s="87"/>
      <c r="K23" s="87"/>
      <c r="L23" s="125"/>
      <c r="M23" s="125"/>
    </row>
    <row r="24" spans="1:13" ht="15" x14ac:dyDescent="0.25">
      <c r="A24" s="112">
        <f t="shared" si="4"/>
        <v>43739</v>
      </c>
      <c r="B24" s="113">
        <f t="shared" si="5"/>
        <v>10</v>
      </c>
      <c r="C24" s="86">
        <f t="shared" si="6"/>
        <v>3259.4817720309684</v>
      </c>
      <c r="D24" s="114">
        <f t="shared" si="0"/>
        <v>11.679809683110969</v>
      </c>
      <c r="E24" s="114">
        <f t="shared" si="1"/>
        <v>1082.6099380614924</v>
      </c>
      <c r="F24" s="114">
        <f t="shared" si="2"/>
        <v>1094.2897477446033</v>
      </c>
      <c r="G24" s="114">
        <f t="shared" si="3"/>
        <v>2176.871833969476</v>
      </c>
      <c r="H24" s="114"/>
      <c r="I24" s="87"/>
      <c r="J24" s="87"/>
      <c r="K24" s="87"/>
      <c r="L24" s="125"/>
      <c r="M24" s="125"/>
    </row>
    <row r="25" spans="1:13" ht="15" x14ac:dyDescent="0.25">
      <c r="A25" s="112">
        <f t="shared" si="4"/>
        <v>43770</v>
      </c>
      <c r="B25" s="113">
        <f t="shared" si="5"/>
        <v>11</v>
      </c>
      <c r="C25" s="86">
        <f t="shared" si="6"/>
        <v>2176.871833969476</v>
      </c>
      <c r="D25" s="114">
        <f t="shared" si="0"/>
        <v>7.8004574050572861</v>
      </c>
      <c r="E25" s="114">
        <f t="shared" si="1"/>
        <v>1086.489290339546</v>
      </c>
      <c r="F25" s="114">
        <f t="shared" si="2"/>
        <v>1094.2897477446033</v>
      </c>
      <c r="G25" s="114">
        <f t="shared" si="3"/>
        <v>1090.3825436299301</v>
      </c>
      <c r="H25" s="114"/>
      <c r="I25" s="87"/>
      <c r="J25" s="87"/>
      <c r="K25" s="87"/>
      <c r="L25" s="96"/>
      <c r="M25" s="96"/>
    </row>
    <row r="26" spans="1:13" ht="15" x14ac:dyDescent="0.25">
      <c r="A26" s="112">
        <f t="shared" si="4"/>
        <v>43800</v>
      </c>
      <c r="B26" s="113">
        <f t="shared" si="5"/>
        <v>12</v>
      </c>
      <c r="C26" s="86">
        <f t="shared" si="6"/>
        <v>1090.3825436299301</v>
      </c>
      <c r="D26" s="114">
        <f t="shared" si="0"/>
        <v>3.9072041146739132</v>
      </c>
      <c r="E26" s="114">
        <f t="shared" si="1"/>
        <v>1090.3825436299294</v>
      </c>
      <c r="F26" s="114">
        <f t="shared" si="2"/>
        <v>1094.2897477446033</v>
      </c>
      <c r="G26" s="114">
        <f t="shared" si="3"/>
        <v>0</v>
      </c>
      <c r="H26" s="114"/>
      <c r="I26" s="87"/>
      <c r="J26" s="87"/>
      <c r="K26" s="87"/>
      <c r="L26" s="87"/>
      <c r="M26" s="8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2D7456-3713-4854-A237-E2FFDF3205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38F547D-9915-4F5A-BD97-BDC8400A4E2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</vt:lpstr>
      <vt:lpstr>Annuiteetgraafik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Kristin Tamm</cp:lastModifiedBy>
  <cp:lastPrinted>2016-08-10T10:22:19Z</cp:lastPrinted>
  <dcterms:created xsi:type="dcterms:W3CDTF">2009-11-20T06:24:07Z</dcterms:created>
  <dcterms:modified xsi:type="dcterms:W3CDTF">2019-01-15T13:02:39Z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0x010100631DA7DF3856F8439F509C6DE8795A43</vt:lpwstr>
  </property>
</Properties>
</file>